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9" sheetId="2" r:id="rId2"/>
  </sheets>
  <externalReferences>
    <externalReference r:id="rId5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<sst xmlns="http://schemas.openxmlformats.org/spreadsheetml/2006/main" count="83" uniqueCount="65">
  <si>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</si>
  <si>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</si>
  <si>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</si>
  <si>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</si>
  <si>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</si>
  <si>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</si>
  <si>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</si>
  <si>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</si>
  <si>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</si>
  <si>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</si>
  <si>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</si>
  <si>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</si>
  <si>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</si>
  <si>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</si>
  <si>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</si>
  <si>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</si>
  <si>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</si>
  <si>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</si>
  <si>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</si>
  <si>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</si>
  <si>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</si>
  <si>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</si>
  <si>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</si>
  <si>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</si>
  <si>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</si>
  <si>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</si>
  <si>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</si>
  <si>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</si>
  <si>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</si>
  <si>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</si>
  <si>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</si>
  <si>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</si>
  <si>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</si>
  <si>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</si>
  <si>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</si>
  <si>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</si>
  <si>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</si>
  <si>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</si>
  <si>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</si>
  <si>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</si>
  <si>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</si>
  <si>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</si>
  <si>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</si>
  <si>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</si>
  <si>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</si>
  <si>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</si>
  <si>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</si>
  <si>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</si>
  <si>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</si>
  <si>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</si>
  <si>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</si>
  <si>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</si>
  <si>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</si>
  <si>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</si>
  <si>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</si>
  <si>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</si>
  <si>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</si>
  <si>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</si>
  <si>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</si>
  <si>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</si>
  <si>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</si>
  <si>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</si>
  <si>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</si>
  <si>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2016 год</t>
  </si>
  <si>
    <t>Приложение № 9                                               к  Решению Собрания представителей муниципального района Сергиевский                       от "23" сентября 2016 г. № 34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</si>
</sst>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 wrapText="1"/>
    </xf>
    <xf numFmtId="3" fontId="8" fillId="0" borderId="10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\&#1052;&#1086;&#1080;%20&#1076;&#1086;&#1082;&#1091;&#1084;&#1077;&#1085;&#1090;&#1099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1"/>
      <c r="B1" s="51"/>
      <c r="C1" s="51"/>
      <c r="D1" s="51"/>
      <c r="E1" s="51"/>
      <c r="F1" s="51"/>
      <c r="G1" s="51"/>
      <c r="H1" s="51"/>
    </row>
    <row r="2" spans="1:8" ht="22.5" customHeight="1" hidden="1">
      <c r="A2" s="50"/>
      <c r="B2" s="50"/>
      <c r="C2" s="50"/>
      <c r="D2" s="50"/>
      <c r="E2" s="50"/>
      <c r="F2" s="50"/>
      <c r="G2" s="50"/>
      <c r="H2" s="50"/>
    </row>
    <row r="3" spans="1:8" ht="12.75" hidden="1">
      <c r="A3" s="59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9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9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2" t="s">
        <v>62</v>
      </c>
      <c r="G7" s="62"/>
      <c r="H7" s="62"/>
      <c r="I7" s="21"/>
    </row>
    <row r="8" ht="10.5" customHeight="1">
      <c r="B8" s="7"/>
    </row>
    <row r="9" ht="12.75" hidden="1">
      <c r="B9" s="7"/>
    </row>
    <row r="10" spans="2:8" ht="18.75">
      <c r="B10" s="58" t="s">
        <v>37</v>
      </c>
      <c r="C10" s="58"/>
      <c r="D10" s="58"/>
      <c r="E10" s="58"/>
      <c r="F10" s="58"/>
      <c r="G10" s="58"/>
      <c r="H10" s="58"/>
    </row>
    <row r="11" spans="1:8" ht="18.75">
      <c r="A11" s="11"/>
      <c r="B11" s="57" t="s">
        <v>38</v>
      </c>
      <c r="C11" s="57"/>
      <c r="D11" s="57"/>
      <c r="E11" s="57"/>
      <c r="F11" s="57"/>
      <c r="G11" s="57"/>
      <c r="H11" s="57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2" t="s">
        <v>15</v>
      </c>
      <c r="B13" s="54" t="s">
        <v>39</v>
      </c>
      <c r="C13" s="54"/>
      <c r="D13" s="54"/>
      <c r="E13" s="54"/>
      <c r="F13" s="19">
        <f>E3</f>
        <v>1274</v>
      </c>
      <c r="G13" s="53">
        <f>IF(F14=G39,"","Необходим пересчёт дотаций!
Нажмите на кнопку 'Расчёт'!")</f>
      </c>
      <c r="H13" s="53"/>
    </row>
    <row r="14" spans="1:8" s="3" customFormat="1" ht="17.25" customHeight="1">
      <c r="A14" s="52"/>
      <c r="B14" s="54" t="s">
        <v>40</v>
      </c>
      <c r="C14" s="54"/>
      <c r="D14" s="54"/>
      <c r="E14" s="54"/>
      <c r="F14" s="19">
        <f>E4</f>
        <v>300</v>
      </c>
      <c r="G14" s="53"/>
      <c r="H14" s="53"/>
    </row>
    <row r="15" spans="1:8" s="3" customFormat="1" ht="12.75" customHeight="1">
      <c r="A15" s="52"/>
      <c r="B15" s="55" t="s">
        <v>41</v>
      </c>
      <c r="C15" s="55"/>
      <c r="D15" s="55"/>
      <c r="E15" s="55">
        <v>-37778706683311340</v>
      </c>
      <c r="F15" s="22">
        <f>SUM(F13:F14)</f>
        <v>1574</v>
      </c>
      <c r="G15" s="53"/>
      <c r="H15" s="53"/>
    </row>
    <row r="16" spans="1:8" s="3" customFormat="1" ht="12.75" customHeight="1">
      <c r="A16" s="52"/>
      <c r="B16" s="14"/>
      <c r="F16" s="13"/>
      <c r="G16" s="53"/>
      <c r="H16" s="53"/>
    </row>
    <row r="17" spans="1:8" s="3" customFormat="1" ht="12.75" customHeight="1">
      <c r="A17" s="52"/>
      <c r="B17" s="56" t="s">
        <v>12</v>
      </c>
      <c r="C17" s="56"/>
      <c r="D17" s="56"/>
      <c r="E17" s="15">
        <v>456.9418960244648</v>
      </c>
      <c r="F17" s="16">
        <f>IF(G39&gt;F14,"меньше",IF(G39&lt;F14,"больше",""))</f>
      </c>
      <c r="G17" s="53"/>
      <c r="H17" s="53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1" t="s">
        <v>6</v>
      </c>
      <c r="C19" s="61" t="s">
        <v>17</v>
      </c>
      <c r="D19" s="61" t="s">
        <v>42</v>
      </c>
      <c r="E19" s="61" t="s">
        <v>18</v>
      </c>
      <c r="F19" s="60" t="s">
        <v>11</v>
      </c>
      <c r="G19" s="60"/>
      <c r="H19" s="60"/>
    </row>
    <row r="20" spans="2:8" s="3" customFormat="1" ht="94.5">
      <c r="B20" s="61"/>
      <c r="C20" s="61"/>
      <c r="D20" s="61"/>
      <c r="E20" s="61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375" style="33" customWidth="1"/>
    <col min="2" max="2" width="41.125" style="33" customWidth="1"/>
    <col min="3" max="3" width="13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4.75390625" style="33" customWidth="1"/>
    <col min="8" max="8" width="14.003906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81.75" customHeight="1">
      <c r="F1" s="34"/>
      <c r="G1" s="44"/>
      <c r="H1" s="65" t="s">
        <v>64</v>
      </c>
      <c r="I1" s="65"/>
      <c r="J1" s="65"/>
      <c r="K1" s="65"/>
    </row>
    <row r="2" spans="1:11" ht="30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15.75">
      <c r="K4" s="35" t="s">
        <v>43</v>
      </c>
    </row>
    <row r="5" spans="1:11" ht="36" customHeight="1">
      <c r="A5" s="39" t="s">
        <v>44</v>
      </c>
      <c r="B5" s="40"/>
      <c r="C5" s="67" t="s">
        <v>45</v>
      </c>
      <c r="D5" s="68"/>
      <c r="E5" s="68"/>
      <c r="F5" s="69"/>
      <c r="G5" s="70" t="s">
        <v>46</v>
      </c>
      <c r="H5" s="63" t="s">
        <v>47</v>
      </c>
      <c r="I5" s="39" t="s">
        <v>48</v>
      </c>
      <c r="J5" s="63" t="s">
        <v>49</v>
      </c>
      <c r="K5" s="63" t="s">
        <v>50</v>
      </c>
    </row>
    <row r="6" spans="1:11" ht="51.75" customHeight="1">
      <c r="A6" s="41" t="s">
        <v>51</v>
      </c>
      <c r="B6" s="41" t="s">
        <v>52</v>
      </c>
      <c r="C6" s="63" t="s">
        <v>53</v>
      </c>
      <c r="D6" s="63" t="s">
        <v>54</v>
      </c>
      <c r="E6" s="63" t="s">
        <v>55</v>
      </c>
      <c r="F6" s="63" t="s">
        <v>56</v>
      </c>
      <c r="G6" s="71"/>
      <c r="H6" s="73"/>
      <c r="I6" s="41" t="s">
        <v>57</v>
      </c>
      <c r="J6" s="73"/>
      <c r="K6" s="73"/>
    </row>
    <row r="7" spans="1:11" ht="41.25" customHeight="1">
      <c r="A7" s="42"/>
      <c r="B7" s="43"/>
      <c r="C7" s="64"/>
      <c r="D7" s="64"/>
      <c r="E7" s="64"/>
      <c r="F7" s="64"/>
      <c r="G7" s="72"/>
      <c r="H7" s="64"/>
      <c r="I7" s="42" t="s">
        <v>58</v>
      </c>
      <c r="J7" s="64"/>
      <c r="K7" s="64"/>
    </row>
    <row r="8" spans="1:11" s="34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 t="s">
        <v>59</v>
      </c>
      <c r="G8" s="36">
        <v>7</v>
      </c>
      <c r="H8" s="36" t="s">
        <v>60</v>
      </c>
      <c r="I8" s="36"/>
      <c r="J8" s="36">
        <v>9</v>
      </c>
      <c r="K8" s="36">
        <v>10</v>
      </c>
    </row>
    <row r="9" spans="1:11" s="1" customFormat="1" ht="18.75" customHeight="1">
      <c r="A9" s="37">
        <v>1</v>
      </c>
      <c r="B9" s="26" t="s">
        <v>20</v>
      </c>
      <c r="C9" s="45">
        <v>5610.33839</v>
      </c>
      <c r="D9" s="28">
        <v>41910.71155</v>
      </c>
      <c r="E9" s="28">
        <v>5005.46424</v>
      </c>
      <c r="F9" s="45">
        <f>SUM(C9:E9)</f>
        <v>52526.51418</v>
      </c>
      <c r="G9" s="48">
        <f>55810.5559+1407.57586</f>
        <v>57218.13176</v>
      </c>
      <c r="H9" s="45">
        <f>F9-G9</f>
        <v>-4691.617579999998</v>
      </c>
      <c r="I9" s="45">
        <f>J9+H9</f>
        <v>-9.999976100516506E-07</v>
      </c>
      <c r="J9" s="45">
        <f>(D9+E9)*0.1</f>
        <v>4691.617579000001</v>
      </c>
      <c r="K9" s="49">
        <f>IF(F9-G9&gt;0,0,IF(F9-G9&lt;0,-(J9+H9)))</f>
        <v>9.999976100516506E-07</v>
      </c>
    </row>
    <row r="10" spans="1:11" s="1" customFormat="1" ht="18.75" customHeight="1">
      <c r="A10" s="37">
        <v>2</v>
      </c>
      <c r="B10" s="26" t="s">
        <v>21</v>
      </c>
      <c r="C10" s="45">
        <v>887.83676</v>
      </c>
      <c r="D10" s="28">
        <v>2186.06823</v>
      </c>
      <c r="E10" s="28">
        <v>81.802</v>
      </c>
      <c r="F10" s="45">
        <f aca="true" t="shared" si="0" ref="F10:F25">SUM(C10:E10)</f>
        <v>3155.70699</v>
      </c>
      <c r="G10" s="45">
        <f>3265.68255+48.39961</f>
        <v>3314.08216</v>
      </c>
      <c r="H10" s="45">
        <f aca="true" t="shared" si="1" ref="H10:H25">F10-G10</f>
        <v>-158.3751699999998</v>
      </c>
      <c r="I10" s="45">
        <f>J10+H10</f>
        <v>-44.981658499999796</v>
      </c>
      <c r="J10" s="45">
        <f>(D10+E10)*0.05</f>
        <v>113.3935115</v>
      </c>
      <c r="K10" s="49">
        <f>IF(F10-G10&gt;0,0,IF(F10-G10&lt;0,-(J10+H10)))</f>
        <v>44.981658499999796</v>
      </c>
    </row>
    <row r="11" spans="1:11" s="1" customFormat="1" ht="18.75" customHeight="1">
      <c r="A11" s="37">
        <v>3</v>
      </c>
      <c r="B11" s="26" t="s">
        <v>22</v>
      </c>
      <c r="C11" s="45">
        <v>20.34841</v>
      </c>
      <c r="D11" s="28">
        <v>2307.56366</v>
      </c>
      <c r="E11" s="28">
        <v>75.076</v>
      </c>
      <c r="F11" s="45">
        <f t="shared" si="0"/>
        <v>2402.98807</v>
      </c>
      <c r="G11" s="45">
        <f>3491.03974-435.85688</f>
        <v>3055.1828600000003</v>
      </c>
      <c r="H11" s="45">
        <f t="shared" si="1"/>
        <v>-652.1947900000005</v>
      </c>
      <c r="I11" s="45">
        <f aca="true" t="shared" si="2" ref="I11:I25">J11+H11</f>
        <v>-413.9308240000005</v>
      </c>
      <c r="J11" s="45">
        <f>(D11+E11)*0.1</f>
        <v>238.26396599999998</v>
      </c>
      <c r="K11" s="49">
        <f>IF(F11-G11&gt;0,0,IF(F11-G11&lt;0,-(J11+H11)))</f>
        <v>413.9308240000005</v>
      </c>
    </row>
    <row r="12" spans="1:11" s="1" customFormat="1" ht="18.75" customHeight="1">
      <c r="A12" s="37">
        <v>4</v>
      </c>
      <c r="B12" s="26" t="s">
        <v>23</v>
      </c>
      <c r="C12" s="45">
        <v>869.36516</v>
      </c>
      <c r="D12" s="28">
        <v>3950.70617</v>
      </c>
      <c r="E12" s="28">
        <v>214.431</v>
      </c>
      <c r="F12" s="45">
        <f t="shared" si="0"/>
        <v>5034.502329999999</v>
      </c>
      <c r="G12" s="45">
        <f>5645.17091-194.15486</f>
        <v>5451.01605</v>
      </c>
      <c r="H12" s="45">
        <f t="shared" si="1"/>
        <v>-416.51372000000083</v>
      </c>
      <c r="I12" s="45">
        <f t="shared" si="2"/>
        <v>-3.000000788233592E-06</v>
      </c>
      <c r="J12" s="45">
        <f>(D12+E12)*0.1</f>
        <v>416.51371700000004</v>
      </c>
      <c r="K12" s="49">
        <f aca="true" t="shared" si="3" ref="K12:K25">IF(F12-G12&gt;0,0,IF(F12-G12&lt;0,-(J12+H12)))</f>
        <v>3.000000788233592E-06</v>
      </c>
    </row>
    <row r="13" spans="1:11" s="1" customFormat="1" ht="18.75" customHeight="1">
      <c r="A13" s="37">
        <v>5</v>
      </c>
      <c r="B13" s="26" t="s">
        <v>24</v>
      </c>
      <c r="C13" s="45">
        <v>1672.78708</v>
      </c>
      <c r="D13" s="28">
        <v>2744.51357</v>
      </c>
      <c r="E13" s="28">
        <v>114.38886</v>
      </c>
      <c r="F13" s="45">
        <f t="shared" si="0"/>
        <v>4531.68951</v>
      </c>
      <c r="G13" s="45">
        <f>6337.79518-401.70491</f>
        <v>5936.09027</v>
      </c>
      <c r="H13" s="45">
        <f t="shared" si="1"/>
        <v>-1404.4007599999995</v>
      </c>
      <c r="I13" s="45">
        <f t="shared" si="2"/>
        <v>-1261.4556384999996</v>
      </c>
      <c r="J13" s="45">
        <f>(D13+E13)*0.05</f>
        <v>142.9451215</v>
      </c>
      <c r="K13" s="49">
        <f t="shared" si="3"/>
        <v>1261.4556384999996</v>
      </c>
    </row>
    <row r="14" spans="1:11" s="1" customFormat="1" ht="18.75" customHeight="1">
      <c r="A14" s="37">
        <v>6</v>
      </c>
      <c r="B14" s="26" t="s">
        <v>25</v>
      </c>
      <c r="C14" s="45">
        <v>276.3415</v>
      </c>
      <c r="D14" s="28">
        <v>3122.60026</v>
      </c>
      <c r="E14" s="28">
        <v>112.78316</v>
      </c>
      <c r="F14" s="45">
        <f t="shared" si="0"/>
        <v>3511.72492</v>
      </c>
      <c r="G14" s="45">
        <f>5615.54246-705.64916</f>
        <v>4909.8933</v>
      </c>
      <c r="H14" s="45">
        <f t="shared" si="1"/>
        <v>-1398.1683799999996</v>
      </c>
      <c r="I14" s="45">
        <f t="shared" si="2"/>
        <v>-1074.6300379999996</v>
      </c>
      <c r="J14" s="45">
        <f>(D14+E14)*0.1</f>
        <v>323.53834200000006</v>
      </c>
      <c r="K14" s="49">
        <f t="shared" si="3"/>
        <v>1074.6300379999996</v>
      </c>
    </row>
    <row r="15" spans="1:11" s="1" customFormat="1" ht="18.75" customHeight="1">
      <c r="A15" s="37">
        <v>7</v>
      </c>
      <c r="B15" s="26" t="s">
        <v>26</v>
      </c>
      <c r="C15" s="45">
        <v>1710.22244</v>
      </c>
      <c r="D15" s="28">
        <v>2804.33038</v>
      </c>
      <c r="E15" s="28">
        <v>52.178</v>
      </c>
      <c r="F15" s="45">
        <f t="shared" si="0"/>
        <v>4566.73082</v>
      </c>
      <c r="G15" s="45">
        <f>5092.82379-240.44213</f>
        <v>4852.38166</v>
      </c>
      <c r="H15" s="45">
        <f t="shared" si="1"/>
        <v>-285.65084000000024</v>
      </c>
      <c r="I15" s="45">
        <f t="shared" si="2"/>
        <v>-2.0000002791675797E-06</v>
      </c>
      <c r="J15" s="45">
        <f>(D15+E15)*0.1</f>
        <v>285.65083799999996</v>
      </c>
      <c r="K15" s="49">
        <f t="shared" si="3"/>
        <v>2.0000002791675797E-06</v>
      </c>
    </row>
    <row r="16" spans="1:11" s="1" customFormat="1" ht="18.75" customHeight="1">
      <c r="A16" s="37">
        <v>8</v>
      </c>
      <c r="B16" s="26" t="s">
        <v>27</v>
      </c>
      <c r="C16" s="45">
        <v>1170.84288</v>
      </c>
      <c r="D16" s="28">
        <v>2221.0459</v>
      </c>
      <c r="E16" s="28">
        <v>90.932</v>
      </c>
      <c r="F16" s="45">
        <f t="shared" si="0"/>
        <v>3482.82078</v>
      </c>
      <c r="G16" s="45">
        <f>4601.00105-250.36227</f>
        <v>4350.63878</v>
      </c>
      <c r="H16" s="45">
        <f t="shared" si="1"/>
        <v>-867.8180000000002</v>
      </c>
      <c r="I16" s="45">
        <f t="shared" si="2"/>
        <v>-752.2191050000002</v>
      </c>
      <c r="J16" s="45">
        <f>(D16+E16)*0.05</f>
        <v>115.598895</v>
      </c>
      <c r="K16" s="49">
        <f t="shared" si="3"/>
        <v>752.2191050000002</v>
      </c>
    </row>
    <row r="17" spans="1:11" s="1" customFormat="1" ht="18.75" customHeight="1">
      <c r="A17" s="37">
        <v>9</v>
      </c>
      <c r="B17" s="26" t="s">
        <v>28</v>
      </c>
      <c r="C17" s="45">
        <v>1358.22183</v>
      </c>
      <c r="D17" s="28">
        <v>1498.65541</v>
      </c>
      <c r="E17" s="28">
        <v>17.54</v>
      </c>
      <c r="F17" s="45">
        <f t="shared" si="0"/>
        <v>2874.4172399999998</v>
      </c>
      <c r="G17" s="45">
        <f>4020.28256-208.36128</f>
        <v>3811.92128</v>
      </c>
      <c r="H17" s="45">
        <f t="shared" si="1"/>
        <v>-937.5040400000003</v>
      </c>
      <c r="I17" s="45">
        <f t="shared" si="2"/>
        <v>-861.6942695000002</v>
      </c>
      <c r="J17" s="45">
        <f>(D17+E17)*0.05</f>
        <v>75.8097705</v>
      </c>
      <c r="K17" s="49">
        <f t="shared" si="3"/>
        <v>861.6942695000002</v>
      </c>
    </row>
    <row r="18" spans="1:11" s="1" customFormat="1" ht="18.75" customHeight="1">
      <c r="A18" s="37">
        <v>10</v>
      </c>
      <c r="B18" s="26" t="s">
        <v>29</v>
      </c>
      <c r="C18" s="45">
        <v>1146.48933</v>
      </c>
      <c r="D18" s="28">
        <v>1236.11237</v>
      </c>
      <c r="E18" s="28">
        <v>173.622</v>
      </c>
      <c r="F18" s="45">
        <f t="shared" si="0"/>
        <v>2556.2237</v>
      </c>
      <c r="G18" s="45">
        <f>3688.37878-369.56853</f>
        <v>3318.81025</v>
      </c>
      <c r="H18" s="45">
        <f t="shared" si="1"/>
        <v>-762.58655</v>
      </c>
      <c r="I18" s="45">
        <f t="shared" si="2"/>
        <v>-692.0998314999999</v>
      </c>
      <c r="J18" s="45">
        <f>(D18+E18)*0.05</f>
        <v>70.48671850000001</v>
      </c>
      <c r="K18" s="49">
        <f t="shared" si="3"/>
        <v>692.0998314999999</v>
      </c>
    </row>
    <row r="19" spans="1:11" s="1" customFormat="1" ht="18.75" customHeight="1">
      <c r="A19" s="37">
        <v>11</v>
      </c>
      <c r="B19" s="26" t="s">
        <v>30</v>
      </c>
      <c r="C19" s="45">
        <v>1146.63686</v>
      </c>
      <c r="D19" s="28">
        <v>2359.07801</v>
      </c>
      <c r="E19" s="28">
        <v>273.852</v>
      </c>
      <c r="F19" s="45">
        <f t="shared" si="0"/>
        <v>3779.56687</v>
      </c>
      <c r="G19" s="45">
        <f>6677.77492-510.45292</f>
        <v>6167.322</v>
      </c>
      <c r="H19" s="45">
        <f t="shared" si="1"/>
        <v>-2387.75513</v>
      </c>
      <c r="I19" s="45">
        <f>J19+H19</f>
        <v>-2124.462129</v>
      </c>
      <c r="J19" s="45">
        <f>(D19+E19)*0.1</f>
        <v>263.293001</v>
      </c>
      <c r="K19" s="49">
        <f t="shared" si="3"/>
        <v>2124.462129</v>
      </c>
    </row>
    <row r="20" spans="1:11" s="1" customFormat="1" ht="18.75" customHeight="1">
      <c r="A20" s="37">
        <v>12</v>
      </c>
      <c r="B20" s="26" t="s">
        <v>31</v>
      </c>
      <c r="C20" s="45">
        <v>640.2661</v>
      </c>
      <c r="D20" s="28">
        <v>1056.94897</v>
      </c>
      <c r="E20" s="28">
        <v>29.92191</v>
      </c>
      <c r="F20" s="45">
        <f t="shared" si="0"/>
        <v>1727.13698</v>
      </c>
      <c r="G20" s="45">
        <f>3219.7286-578.1143</f>
        <v>2641.6143</v>
      </c>
      <c r="H20" s="45">
        <f t="shared" si="1"/>
        <v>-914.4773200000002</v>
      </c>
      <c r="I20" s="45">
        <f t="shared" si="2"/>
        <v>-805.7902320000002</v>
      </c>
      <c r="J20" s="45">
        <f>(D20+E20)*0.1</f>
        <v>108.687088</v>
      </c>
      <c r="K20" s="49">
        <f t="shared" si="3"/>
        <v>805.7902320000002</v>
      </c>
    </row>
    <row r="21" spans="1:11" s="1" customFormat="1" ht="18.75" customHeight="1">
      <c r="A21" s="37">
        <v>13</v>
      </c>
      <c r="B21" s="26" t="s">
        <v>32</v>
      </c>
      <c r="C21" s="45">
        <v>2043.33444</v>
      </c>
      <c r="D21" s="28">
        <v>2266.7264</v>
      </c>
      <c r="E21" s="28">
        <v>35.4</v>
      </c>
      <c r="F21" s="45">
        <f t="shared" si="0"/>
        <v>4345.46084</v>
      </c>
      <c r="G21" s="45">
        <f>5882.9474-740.82838</f>
        <v>5142.11902</v>
      </c>
      <c r="H21" s="45">
        <f t="shared" si="1"/>
        <v>-796.6581800000004</v>
      </c>
      <c r="I21" s="45">
        <f t="shared" si="2"/>
        <v>-681.5518600000004</v>
      </c>
      <c r="J21" s="45">
        <f>(D21+E21)*0.05</f>
        <v>115.10632000000001</v>
      </c>
      <c r="K21" s="49">
        <f t="shared" si="3"/>
        <v>681.5518600000004</v>
      </c>
    </row>
    <row r="22" spans="1:11" s="1" customFormat="1" ht="18.75" customHeight="1">
      <c r="A22" s="37">
        <v>14</v>
      </c>
      <c r="B22" s="26" t="s">
        <v>33</v>
      </c>
      <c r="C22" s="45">
        <v>2635.15585</v>
      </c>
      <c r="D22" s="28">
        <v>27662.83592</v>
      </c>
      <c r="E22" s="28">
        <v>685.644</v>
      </c>
      <c r="F22" s="45">
        <f t="shared" si="0"/>
        <v>30983.63577</v>
      </c>
      <c r="G22" s="45">
        <f>39374.59318-1288.48044</f>
        <v>38086.112740000004</v>
      </c>
      <c r="H22" s="45">
        <f t="shared" si="1"/>
        <v>-7102.476970000003</v>
      </c>
      <c r="I22" s="45">
        <f t="shared" si="2"/>
        <v>-5685.052974000003</v>
      </c>
      <c r="J22" s="45">
        <f>(D22+E22)*0.05</f>
        <v>1417.4239960000002</v>
      </c>
      <c r="K22" s="49">
        <f t="shared" si="3"/>
        <v>5685.052974000003</v>
      </c>
    </row>
    <row r="23" spans="1:11" s="1" customFormat="1" ht="18.75" customHeight="1">
      <c r="A23" s="37">
        <v>15</v>
      </c>
      <c r="B23" s="26" t="s">
        <v>34</v>
      </c>
      <c r="C23" s="45">
        <v>3804.6615</v>
      </c>
      <c r="D23" s="28">
        <v>5333.52654</v>
      </c>
      <c r="E23" s="28">
        <v>169.742</v>
      </c>
      <c r="F23" s="45">
        <f t="shared" si="0"/>
        <v>9307.930040000001</v>
      </c>
      <c r="G23" s="45">
        <f>10510.05548-651.79859</f>
        <v>9858.25689</v>
      </c>
      <c r="H23" s="45">
        <f t="shared" si="1"/>
        <v>-550.3268499999995</v>
      </c>
      <c r="I23" s="45">
        <f t="shared" si="2"/>
        <v>4.0000005583351594E-06</v>
      </c>
      <c r="J23" s="45">
        <f>(D23+E23)*0.1</f>
        <v>550.326854</v>
      </c>
      <c r="K23" s="49">
        <f t="shared" si="3"/>
        <v>-4.0000005583351594E-06</v>
      </c>
    </row>
    <row r="24" spans="1:11" s="1" customFormat="1" ht="18.75" customHeight="1">
      <c r="A24" s="37">
        <v>16</v>
      </c>
      <c r="B24" s="26" t="s">
        <v>35</v>
      </c>
      <c r="C24" s="45">
        <v>5402.60317</v>
      </c>
      <c r="D24" s="28">
        <v>9117.8306</v>
      </c>
      <c r="E24" s="28">
        <v>1663.89773</v>
      </c>
      <c r="F24" s="45">
        <f t="shared" si="0"/>
        <v>16184.3315</v>
      </c>
      <c r="G24" s="45">
        <f>16599.75447+123.66345</f>
        <v>16723.41792</v>
      </c>
      <c r="H24" s="45">
        <f t="shared" si="1"/>
        <v>-539.0864199999996</v>
      </c>
      <c r="I24" s="45">
        <f t="shared" si="2"/>
        <v>-3.4999995932594175E-06</v>
      </c>
      <c r="J24" s="45">
        <f>(D24+E24)*0.05</f>
        <v>539.0864165</v>
      </c>
      <c r="K24" s="49">
        <f t="shared" si="3"/>
        <v>3.4999995932594175E-06</v>
      </c>
    </row>
    <row r="25" spans="1:11" s="1" customFormat="1" ht="18.75" customHeight="1">
      <c r="A25" s="37">
        <v>17</v>
      </c>
      <c r="B25" s="26" t="s">
        <v>36</v>
      </c>
      <c r="C25" s="45">
        <v>856.5483</v>
      </c>
      <c r="D25" s="28">
        <v>3798.73778</v>
      </c>
      <c r="E25" s="28">
        <v>253.404</v>
      </c>
      <c r="F25" s="45">
        <f t="shared" si="0"/>
        <v>4908.69008</v>
      </c>
      <c r="G25" s="45">
        <v>4900.70071</v>
      </c>
      <c r="H25" s="45">
        <f t="shared" si="1"/>
        <v>7.9893700000002354</v>
      </c>
      <c r="I25" s="45">
        <f t="shared" si="2"/>
        <v>413.20354800000024</v>
      </c>
      <c r="J25" s="45">
        <f>(D25+E25)*0.1</f>
        <v>405.214178</v>
      </c>
      <c r="K25" s="49">
        <f t="shared" si="3"/>
        <v>0</v>
      </c>
    </row>
    <row r="26" spans="1:11" ht="23.25" customHeight="1">
      <c r="A26" s="38"/>
      <c r="B26" s="46" t="s">
        <v>61</v>
      </c>
      <c r="C26" s="47">
        <f>SUM(C9:C25)</f>
        <v>31252.000000000004</v>
      </c>
      <c r="D26" s="47">
        <f aca="true" t="shared" si="4" ref="D26:J26">SUM(D9:D25)</f>
        <v>115577.99171999999</v>
      </c>
      <c r="E26" s="47">
        <f>SUM(E9:E25)</f>
        <v>9050.0789</v>
      </c>
      <c r="F26" s="47">
        <f>SUM(F9:F25)</f>
        <v>155880.07061999998</v>
      </c>
      <c r="G26" s="47">
        <f>SUM(G9:G25)</f>
        <v>179737.69194999998</v>
      </c>
      <c r="H26" s="47">
        <f t="shared" si="4"/>
        <v>-23857.621329999998</v>
      </c>
      <c r="I26" s="47">
        <f t="shared" si="4"/>
        <v>-13984.6650175</v>
      </c>
      <c r="J26" s="47">
        <f t="shared" si="4"/>
        <v>9872.9563125</v>
      </c>
      <c r="K26" s="47">
        <f>SUM(K9:K25)</f>
        <v>14397.868565499999</v>
      </c>
    </row>
  </sheetData>
  <sheetProtection/>
  <mergeCells count="12">
    <mergeCell ref="J5:J7"/>
    <mergeCell ref="K5:K7"/>
    <mergeCell ref="C6:C7"/>
    <mergeCell ref="D6:D7"/>
    <mergeCell ref="E6:E7"/>
    <mergeCell ref="F6:F7"/>
    <mergeCell ref="H1:K1"/>
    <mergeCell ref="A2:K2"/>
    <mergeCell ref="A3:K3"/>
    <mergeCell ref="C5:F5"/>
    <mergeCell ref="G5:G7"/>
    <mergeCell ref="H5:H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2016-09-20T05:32:58Z</cp:lastPrinted>
  <dcterms:created xsi:type="dcterms:W3CDTF">1998-09-07T09:31:30Z</dcterms:created>
  <dcterms:modified xsi:type="dcterms:W3CDTF">2016-09-23T07:22:00Z</dcterms:modified>
  <cp:category/>
  <cp:version/>
  <cp:contentType/>
  <cp:contentStatus/>
</cp:coreProperties>
</file>